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56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<sst xmlns="http://schemas.openxmlformats.org/spreadsheetml/2006/main" count="50" uniqueCount="43">
  <si>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</si>
  <si>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</si>
  <si>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</si>
  <si>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</si>
  <si>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</si>
  <si>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</si>
  <si>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</si>
  <si>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</si>
  <si>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</si>
  <si>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</si>
  <si>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</si>
  <si>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</si>
  <si>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</si>
  <si>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</si>
  <si>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</si>
  <si>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</si>
  <si>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</si>
  <si>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</si>
  <si>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</si>
  <si>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</si>
  <si>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</si>
  <si>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</si>
  <si>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</si>
  <si>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</si>
  <si>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</si>
  <si>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</si>
  <si>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</si>
  <si>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</si>
  <si>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</si>
  <si>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</si>
  <si>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</si>
  <si>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</si>
  <si>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</si>
  <si>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</si>
  <si>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</si>
  <si>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</si>
  <si>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</si>
  <si>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</si>
  <si>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Purchase Welcome Planters for Village Access Cheque No 687</t>
  </si>
  <si>
    <t>Planning Consultants Fees</t>
  </si>
  <si>
    <t>Youth Club Renovations</t>
  </si>
  <si>
    <t xml:space="preserve">No Vat Claims made </t>
  </si>
  <si>
    <t>Overlap of new an old clerk paid 2020/21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</si>
</sst>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0" fillId="40" borderId="0" xfId="0" applyFill="1" applyAlignment="1">
      <alignment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0">
      <selection activeCell="N30" sqref="N30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34</v>
      </c>
    </row>
    <row r="5" spans="1:13" ht="99" customHeight="1">
      <c r="A5" s="50" t="s">
        <v>35</v>
      </c>
      <c r="B5" s="51"/>
      <c r="C5" s="51"/>
      <c r="D5" s="51"/>
      <c r="E5" s="51"/>
      <c r="F5" s="51"/>
      <c r="G5" s="51"/>
      <c r="H5" s="51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36</v>
      </c>
      <c r="E8" s="27"/>
      <c r="F8" s="38" t="s">
        <v>37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32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6" t="s">
        <v>2</v>
      </c>
      <c r="B11" s="46"/>
      <c r="C11" s="46"/>
      <c r="D11" s="8">
        <v>4601</v>
      </c>
      <c r="F11" s="8">
        <v>16755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7" t="s">
        <v>20</v>
      </c>
      <c r="B13" s="48"/>
      <c r="C13" s="49"/>
      <c r="D13" s="8">
        <v>39236</v>
      </c>
      <c r="F13" s="8">
        <v>39085</v>
      </c>
      <c r="G13" s="5">
        <f>F13-D13</f>
        <v>-151</v>
      </c>
      <c r="H13" s="6">
        <f>IF((D13&gt;F13),(D13-F13)/D13,IF(D13&lt;F13,-(D13-F13)/D13,IF(D13=F13,0)))</f>
        <v>0.003848506473646651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5" t="s">
        <v>3</v>
      </c>
      <c r="B15" s="45"/>
      <c r="C15" s="45"/>
      <c r="D15" s="8">
        <v>1504</v>
      </c>
      <c r="F15" s="8">
        <v>4</v>
      </c>
      <c r="G15" s="5">
        <f>F15-D15</f>
        <v>-1500</v>
      </c>
      <c r="H15" s="6">
        <f>IF((D15&gt;F15),(D15-F15)/D15,IF(D15&lt;F15,-(D15-F15)/D15,IF(D15=F15,0)))</f>
        <v>0.9973404255319149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/>
      <c r="N15" s="13" t="s">
        <v>41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5" t="s">
        <v>4</v>
      </c>
      <c r="B17" s="45"/>
      <c r="C17" s="45"/>
      <c r="D17" s="8">
        <v>8759</v>
      </c>
      <c r="F17" s="8">
        <v>6982</v>
      </c>
      <c r="G17" s="5">
        <f>F17-D17</f>
        <v>-1777</v>
      </c>
      <c r="H17" s="6">
        <f>IF((D17&gt;F17),(D17-F17)/D17,IF(D17&lt;F17,-(D17-F17)/D17,IF(D17=F17,0)))</f>
        <v>0.20287704075807741</v>
      </c>
      <c r="I17" s="3">
        <f>IF(D17-F17&lt;200,0,IF(D17-F17&gt;200,1,IF(D17-F17=200,1)))</f>
        <v>1</v>
      </c>
      <c r="J17" s="3">
        <f>IF(F17-D17&lt;200,0,IF(F17-D17&gt;200,1,IF(F17-D17=200,1)))</f>
        <v>0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/>
      <c r="N17" s="13" t="s">
        <v>42</v>
      </c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5" t="s">
        <v>7</v>
      </c>
      <c r="B19" s="45"/>
      <c r="C19" s="45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5" t="s">
        <v>21</v>
      </c>
      <c r="B21" s="45"/>
      <c r="C21" s="45"/>
      <c r="D21" s="8">
        <v>19827</v>
      </c>
      <c r="F21" s="8">
        <v>20319.01</v>
      </c>
      <c r="G21" s="5">
        <f>F21-D21</f>
        <v>492.0099999999984</v>
      </c>
      <c r="H21" s="6">
        <f>IF((D21&gt;F21),(D21-F21)/D21,IF(D21&lt;F21,-(D21-F21)/D21,IF(D21=F21,0)))</f>
        <v>0.024815151056639853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0</v>
      </c>
      <c r="L21" s="4" t="str">
        <f>IF((H21&lt;15%)*AND(G21&lt;100000)*OR(G21&gt;-100000),"NO","YES")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16755</v>
      </c>
      <c r="F23" s="2">
        <f>F11+F13+F15-F17-F19-F21</f>
        <v>28542.99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5" t="s">
        <v>9</v>
      </c>
      <c r="B26" s="45"/>
      <c r="C26" s="45"/>
      <c r="D26" s="8">
        <v>0</v>
      </c>
      <c r="F26" s="8">
        <v>0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5" t="s">
        <v>8</v>
      </c>
      <c r="B28" s="45"/>
      <c r="C28" s="45"/>
      <c r="D28" s="8">
        <v>3595</v>
      </c>
      <c r="F28" s="8">
        <v>8061</v>
      </c>
      <c r="G28" s="5">
        <f>F28-D28</f>
        <v>4466</v>
      </c>
      <c r="H28" s="6">
        <f>IF((D28&gt;F28),(D28-F28)/D28,IF(D28&lt;F28,-(D28-F28)/D28,IF(D28=F28,0)))</f>
        <v>1.2422809457579973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IF((H28&lt;15%)*AND(G28&lt;100000)*OR(G28&gt;-100000),"NO","YES")</f>
        <v>YES</v>
      </c>
      <c r="M28" s="10" t="str">
        <f>IF((L28="YES")*AND(I28+J28&lt;1),"Explanation not required, difference less than £200"," ")</f>
        <v> </v>
      </c>
      <c r="N28" s="13" t="s">
        <v>38</v>
      </c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5" t="s">
        <v>6</v>
      </c>
      <c r="B30" s="45"/>
      <c r="C30" s="45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4">
      <selection activeCell="F24" sqref="F24"/>
    </sheetView>
  </sheetViews>
  <sheetFormatPr defaultColWidth="9.140625" defaultRowHeight="15"/>
  <cols>
    <col min="1" max="1" width="8.8515625" style="0" customWidth="1"/>
    <col min="3" max="3" width="8.8515625" style="0" customWidth="1"/>
  </cols>
  <sheetData>
    <row r="1" ht="15.75" customHeight="1">
      <c r="A1" s="32" t="s">
        <v>22</v>
      </c>
    </row>
    <row r="2" ht="15.75" customHeight="1">
      <c r="A2" s="41" t="s">
        <v>33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1:4" ht="14.25">
      <c r="A7" t="s">
        <v>39</v>
      </c>
      <c r="B7" s="42"/>
      <c r="D7" s="34">
        <v>15000</v>
      </c>
    </row>
    <row r="8" spans="1:4" ht="15" customHeight="1">
      <c r="A8" t="s">
        <v>40</v>
      </c>
      <c r="B8" s="42"/>
      <c r="D8" s="34">
        <v>8000</v>
      </c>
    </row>
    <row r="9" spans="2:4" ht="14.25">
      <c r="B9" s="34" t="s">
        <v>27</v>
      </c>
      <c r="D9" s="34"/>
    </row>
    <row r="10" spans="2:4" ht="14.25">
      <c r="B10" s="34" t="s">
        <v>28</v>
      </c>
      <c r="D10" s="34"/>
    </row>
    <row r="11" spans="2:4" ht="14.25">
      <c r="B11" s="34" t="s">
        <v>29</v>
      </c>
      <c r="D11" s="34"/>
    </row>
    <row r="12" spans="2:4" ht="14.25">
      <c r="B12" s="34" t="s">
        <v>30</v>
      </c>
      <c r="D12" s="34"/>
    </row>
    <row r="13" spans="2:4" ht="14.25">
      <c r="B13" s="34" t="s">
        <v>31</v>
      </c>
      <c r="D13" s="34"/>
    </row>
    <row r="14" ht="14.25">
      <c r="E14" s="33">
        <f>SUM(D7:D13)</f>
        <v>23000</v>
      </c>
    </row>
    <row r="16" spans="1:4" ht="14.25">
      <c r="A16" s="31" t="s">
        <v>25</v>
      </c>
      <c r="D16" s="34">
        <v>5543</v>
      </c>
    </row>
    <row r="17" ht="14.25">
      <c r="E17" s="33">
        <f>D16</f>
        <v>5543</v>
      </c>
    </row>
    <row r="18" spans="1:6" ht="15" thickBot="1">
      <c r="A18" s="31" t="s">
        <v>26</v>
      </c>
      <c r="F18" s="35">
        <f>E14+E17</f>
        <v>28543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Christine Southern</cp:lastModifiedBy>
  <cp:lastPrinted>2022-05-30T20:37:15Z</cp:lastPrinted>
  <dcterms:created xsi:type="dcterms:W3CDTF">2012-07-11T10:01:28Z</dcterms:created>
  <dcterms:modified xsi:type="dcterms:W3CDTF">2022-05-30T20:37:52Z</dcterms:modified>
  <cp:category/>
  <cp:version/>
  <cp:contentType/>
  <cp:contentStatus/>
</cp:coreProperties>
</file>